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Munka1" sheetId="1" r:id="rId1"/>
    <sheet name="Munka2" sheetId="2" r:id="rId2"/>
    <sheet name="Munka3" sheetId="3" r:id="rId3"/>
  </sheets>
  <definedNames>
    <definedName name="_xlnm.Print_Titles" localSheetId="0">Munka1!$A:$A,Munka1!$1:$2</definedName>
    <definedName name="_xlnm.Print_Area" localSheetId="0">Munka1!$A$1:$AE$47</definedName>
  </definedNames>
  <calcPr calcId="124519"/>
</workbook>
</file>

<file path=xl/calcChain.xml><?xml version="1.0" encoding="utf-8"?>
<calcChain xmlns="http://schemas.openxmlformats.org/spreadsheetml/2006/main">
  <c r="I22" i="1"/>
  <c r="I10"/>
  <c r="I6"/>
  <c r="I13" l="1"/>
  <c r="I23" l="1"/>
  <c r="I21"/>
  <c r="I20"/>
  <c r="I19"/>
  <c r="I18"/>
  <c r="I17"/>
  <c r="I16"/>
  <c r="I15"/>
  <c r="I14"/>
  <c r="I12"/>
  <c r="I11"/>
  <c r="I9"/>
  <c r="I8"/>
  <c r="I7"/>
  <c r="I5"/>
  <c r="I4"/>
  <c r="I3"/>
  <c r="J47"/>
  <c r="K47"/>
  <c r="L47"/>
  <c r="M47"/>
  <c r="N47"/>
  <c r="O47"/>
  <c r="P47"/>
  <c r="Q47"/>
  <c r="R47"/>
  <c r="S47"/>
  <c r="T47"/>
  <c r="V47"/>
  <c r="W25"/>
  <c r="W12"/>
  <c r="W24"/>
  <c r="U47"/>
  <c r="W47" l="1"/>
  <c r="I47"/>
</calcChain>
</file>

<file path=xl/sharedStrings.xml><?xml version="1.0" encoding="utf-8"?>
<sst xmlns="http://schemas.openxmlformats.org/spreadsheetml/2006/main" count="222" uniqueCount="197">
  <si>
    <t>s.sz.</t>
  </si>
  <si>
    <t>Fogyasztási hely adatai</t>
  </si>
  <si>
    <t>POD</t>
  </si>
  <si>
    <t>1.</t>
  </si>
  <si>
    <t>2.</t>
  </si>
  <si>
    <t>3.</t>
  </si>
  <si>
    <t>4.</t>
  </si>
  <si>
    <t>5.</t>
  </si>
  <si>
    <t>6.</t>
  </si>
  <si>
    <t>7.</t>
  </si>
  <si>
    <t>8.</t>
  </si>
  <si>
    <t>Havi bontás</t>
  </si>
  <si>
    <t xml:space="preserve">Fóti Gazdasági Ellátó Szervezet </t>
  </si>
  <si>
    <t>DSO</t>
  </si>
  <si>
    <t>Tigáz</t>
  </si>
  <si>
    <t>rendszerhaszn.díj</t>
  </si>
  <si>
    <t>összesen</t>
  </si>
  <si>
    <t xml:space="preserve">rendszerhaszn.díj MJ-ban </t>
  </si>
  <si>
    <t xml:space="preserve">tényleges fogy. MJ-ban </t>
  </si>
  <si>
    <t>Vásárolt mennyiség (m3/év)</t>
  </si>
  <si>
    <t>Mérő azonosító</t>
  </si>
  <si>
    <t>Gázmérők névleges teljesítménye (m3/h)</t>
  </si>
  <si>
    <t>Fót Város Önkormányzata</t>
  </si>
  <si>
    <t>2151 Fót, Vörösmarty tér 1.</t>
  </si>
  <si>
    <t>2151 Fót, Dózsa György út 12-14.</t>
  </si>
  <si>
    <t>Apponyi Franciska Óvoda</t>
  </si>
  <si>
    <t>2151 Fót, Fruzsina u. 4.</t>
  </si>
  <si>
    <t>39N110267835000I</t>
  </si>
  <si>
    <t>2151 Fót, Ibolyás u. 2.</t>
  </si>
  <si>
    <t>39N110268981000U</t>
  </si>
  <si>
    <t>K12740004122071</t>
  </si>
  <si>
    <t>39N1103957080007</t>
  </si>
  <si>
    <t>M11431024535865</t>
  </si>
  <si>
    <t>2151 Fót, Vörösmarty tér 3.</t>
  </si>
  <si>
    <t>39N110268883000R</t>
  </si>
  <si>
    <t>K11211405723276</t>
  </si>
  <si>
    <t>9.</t>
  </si>
  <si>
    <t>10.</t>
  </si>
  <si>
    <t>11.</t>
  </si>
  <si>
    <t>12.</t>
  </si>
  <si>
    <t>39N110395909000P</t>
  </si>
  <si>
    <t>M21430722894614</t>
  </si>
  <si>
    <t>Vendégház</t>
  </si>
  <si>
    <t>39N111234507000D</t>
  </si>
  <si>
    <t>Képviselői Irodaház</t>
  </si>
  <si>
    <t>39N110268990000T</t>
  </si>
  <si>
    <t>első épület</t>
  </si>
  <si>
    <t>hátsó épület</t>
  </si>
  <si>
    <t>39N110280760000X</t>
  </si>
  <si>
    <t>39N110280762000N</t>
  </si>
  <si>
    <t>orvosi rendelő</t>
  </si>
  <si>
    <t>39N110788795000O</t>
  </si>
  <si>
    <t>39N110268931000N</t>
  </si>
  <si>
    <t>volt Gondviselés Óvoda (jobb oldali épület)</t>
  </si>
  <si>
    <t>volt Gondviselés Óvoda (bal oldali épület)</t>
  </si>
  <si>
    <t>39N110441032000O</t>
  </si>
  <si>
    <t>39N1102681040008</t>
  </si>
  <si>
    <t>G22900104149530</t>
  </si>
  <si>
    <t>39N110268706000U</t>
  </si>
  <si>
    <t>M12370910187369</t>
  </si>
  <si>
    <t>39N110267718000M</t>
  </si>
  <si>
    <t>39N110267716000W</t>
  </si>
  <si>
    <t>39N110267751000X</t>
  </si>
  <si>
    <t>39N110267753000N</t>
  </si>
  <si>
    <t>M11431124925663</t>
  </si>
  <si>
    <t>39N110267755000D</t>
  </si>
  <si>
    <t>M21430622035741</t>
  </si>
  <si>
    <t>39N110267698000I</t>
  </si>
  <si>
    <t>2151 Fót, Béke u. 35.</t>
  </si>
  <si>
    <t>39N1102687380002</t>
  </si>
  <si>
    <t>M11430723015940</t>
  </si>
  <si>
    <t>39N110267702000L</t>
  </si>
  <si>
    <t>M11431124701465</t>
  </si>
  <si>
    <t>39N112663688000V</t>
  </si>
  <si>
    <t>2151 Fót, Petőfi Sándor u. 6.</t>
  </si>
  <si>
    <t>39N110766465000N</t>
  </si>
  <si>
    <t>2151 Fót, Hargita u. 36.</t>
  </si>
  <si>
    <t>39N110267617000Y</t>
  </si>
  <si>
    <t>M11431124782392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</si>
  <si>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</si>
  <si>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</si>
  <si>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</si>
  <si>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</si>
  <si>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</si>
  <si>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</si>
  <si>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</si>
  <si>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</si>
  <si>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</si>
  <si>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</si>
  <si>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</si>
  <si>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</si>
  <si>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</si>
  <si>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</si>
  <si>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</si>
  <si>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</si>
  <si>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2151 Fót, Dózsa György u. 14.</t>
  </si>
  <si>
    <t>2151 Fót, Ferenczy István u. 8.</t>
  </si>
  <si>
    <t>2151 Fót, Kossuth Lajos utca 1-3.</t>
  </si>
  <si>
    <t>2151 Fót, Kossuth u. 5.</t>
  </si>
  <si>
    <t>2151 Fót, Németh Kálmán u. 40.</t>
  </si>
  <si>
    <t>2151 Fót, Vörösmarty u. 1.</t>
  </si>
  <si>
    <t>2151 Fót, Vörösmarty tér 13-15.</t>
  </si>
  <si>
    <t>2151 Fót, Béke u. 33.</t>
  </si>
  <si>
    <t>2151 Fót, Eőri Barna u. 37.</t>
  </si>
  <si>
    <t>29.</t>
  </si>
  <si>
    <t>2151 Fót, Németh Kálmán u. 37/A.</t>
  </si>
  <si>
    <t>GUBIK Ház</t>
  </si>
  <si>
    <t>39N110268753000F</t>
  </si>
  <si>
    <t>M11421325755018</t>
  </si>
  <si>
    <t>2151 Fót, Kossuth L. utca 1.</t>
  </si>
  <si>
    <t>Hivatal</t>
  </si>
  <si>
    <t>39N110268985000A</t>
  </si>
  <si>
    <t>M11530710087331</t>
  </si>
  <si>
    <t>M11430823433300</t>
  </si>
  <si>
    <t>M11530610057266</t>
  </si>
  <si>
    <t>39N110268983000K</t>
  </si>
  <si>
    <t>Fóti Közös Önkormányzati Hivatal</t>
  </si>
  <si>
    <t>2151 Fót, Szent Benedek u. 15.</t>
  </si>
  <si>
    <t>39N1125800400005</t>
  </si>
  <si>
    <t>62E391810482224</t>
  </si>
  <si>
    <t>62E391810482239</t>
  </si>
  <si>
    <t>M12370910150633</t>
  </si>
  <si>
    <t>39N1102688800005</t>
  </si>
  <si>
    <t xml:space="preserve">K11110722542215 </t>
  </si>
  <si>
    <t>39N110268877000D</t>
  </si>
  <si>
    <t>K11230905311052</t>
  </si>
  <si>
    <t>2151 Fót, Vörösmarty tér 5.</t>
  </si>
  <si>
    <t>2151 Fót, Szent Benedek u. 9-11.</t>
  </si>
  <si>
    <t>39N1102678030009</t>
  </si>
  <si>
    <t>K21610805231799</t>
  </si>
  <si>
    <t>2151 Fót, Bölcsőde u. 1.</t>
  </si>
  <si>
    <t>39N110400458000Z</t>
  </si>
  <si>
    <t>2151 Fót, Bölcsőde u. 2.</t>
  </si>
  <si>
    <t>39N1126603440009</t>
  </si>
  <si>
    <t>K11211405720741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</si>
  <si>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</si>
  <si>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</si>
  <si>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</si>
  <si>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</si>
  <si>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</si>
  <si>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</si>
  <si>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</si>
  <si>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</si>
  <si>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</si>
  <si>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</si>
  <si>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</si>
  <si>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</si>
  <si>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volt Fóti Dal Alapítvány</t>
  </si>
  <si>
    <t>volt virágüzlet</t>
  </si>
  <si>
    <t>100-as ABC</t>
  </si>
  <si>
    <t>Egészségügyi Központ</t>
  </si>
  <si>
    <t>62I222210508552</t>
  </si>
  <si>
    <t>62I222210508554</t>
  </si>
  <si>
    <t>Központi konyha</t>
  </si>
  <si>
    <t>2151 Fót, Dózsa György u. 12-14.</t>
  </si>
  <si>
    <t>Polgárőrség</t>
  </si>
  <si>
    <t>39N110378318000N</t>
  </si>
  <si>
    <t>2151 Fót, Vörösmarty tér 10.</t>
  </si>
  <si>
    <t>leendő Rendőrőrs</t>
  </si>
  <si>
    <t>39N110280531000N</t>
  </si>
  <si>
    <t>2151 Fót, Kossuth Lajos utca 3.</t>
  </si>
  <si>
    <t>Volt "Vasbolt"</t>
  </si>
  <si>
    <t>39N1102689870000</t>
  </si>
  <si>
    <t>42.</t>
  </si>
  <si>
    <t>43.</t>
  </si>
  <si>
    <t>44.</t>
  </si>
  <si>
    <t>M11431024535192</t>
  </si>
  <si>
    <t>M11430722551090</t>
  </si>
  <si>
    <t>M11430722510092</t>
  </si>
  <si>
    <t>G11420505103663</t>
  </si>
  <si>
    <t>M12371010234199</t>
  </si>
  <si>
    <t>M11530610003678</t>
  </si>
  <si>
    <t>M11430823463309</t>
  </si>
  <si>
    <t>M11530610022766</t>
  </si>
  <si>
    <t>M11430722955995</t>
  </si>
  <si>
    <t>M11430823417170</t>
  </si>
  <si>
    <t>Szerződő/Fizető adatai</t>
  </si>
  <si>
    <t>Szerződő neve</t>
  </si>
  <si>
    <t>California Burger Kft.</t>
  </si>
  <si>
    <t>Fóti Boglárka Óvoda és Bölcsőde (Óvoda épület)</t>
  </si>
  <si>
    <t>Fóti Boglárka Óvoda és Bölcsőde (Bölcsőde épület)</t>
  </si>
  <si>
    <t>Fóti Boglárka Óvoda és Bölcsőde (Óvoda épület) "FORFA"</t>
  </si>
  <si>
    <t>Fóti GESZ (17. szoba)</t>
  </si>
  <si>
    <t>Fóti GESZ (18. szoba)</t>
  </si>
  <si>
    <t>Fóti GESZ (19. szoba)</t>
  </si>
  <si>
    <t>Fóti GESZ (20. szoba)</t>
  </si>
  <si>
    <t>Fóti GESZ (21. szoba)</t>
  </si>
  <si>
    <t>Fóti GESZ (22. szoba)</t>
  </si>
  <si>
    <t>Fóti GESZ (23. szoba)</t>
  </si>
  <si>
    <t>FKKK (Kisalagi Könyvtár, Közösségi ház)</t>
  </si>
  <si>
    <t>FKKK (Városi Könyvtár)</t>
  </si>
  <si>
    <t>FKKK (Tájház)</t>
  </si>
  <si>
    <t>FKKK (Művelődési Ház)</t>
  </si>
  <si>
    <t>ESZEI (Területi Gondozási Központ)</t>
  </si>
  <si>
    <t>Szerződő címe</t>
  </si>
  <si>
    <t>fogyasztás hely rendeltetése</t>
  </si>
  <si>
    <t>fogyasztási hely címe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</si>
</sst>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_-* #,##0\ _F_t_-;\-* #,##0\ _F_t_-;_-* &quot;-&quot;??\ _F_t_-;_-@_-"/>
    <numFmt numFmtId="165" formatCode="_-* #,##0\ [$Ft-40E]_-;\-* #,##0\ [$Ft-40E]_-;_-* &quot;-&quot;??\ [$Ft-40E]_-;_-@_-"/>
    <numFmt numFmtId="166" formatCode="_-* #,##0.000\ [$Ft-40E]_-;\-* #,##0.000\ [$Ft-40E]_-;_-* &quot;-&quot;??\ [$Ft-40E]_-;_-@_-"/>
  </numFmts>
  <fonts count="15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color rgb="FFC00000"/>
      <name val="Arial"/>
      <family val="2"/>
      <charset val="238"/>
    </font>
    <font>
      <sz val="10"/>
      <color theme="6" tint="-0.249977111117893"/>
      <name val="Arial"/>
      <family val="2"/>
      <charset val="238"/>
    </font>
    <font>
      <b/>
      <sz val="14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 applyFill="1"/>
    <xf numFmtId="0" fontId="0" fillId="0" borderId="0" xfId="0" applyAlignment="1">
      <alignment horizontal="left"/>
    </xf>
    <xf numFmtId="164" fontId="1" fillId="0" borderId="0" xfId="1" applyNumberFormat="1" applyFont="1" applyFill="1"/>
    <xf numFmtId="0" fontId="0" fillId="0" borderId="0" xfId="0" applyFont="1" applyFill="1" applyAlignment="1">
      <alignment horizontal="left"/>
    </xf>
    <xf numFmtId="1" fontId="0" fillId="0" borderId="0" xfId="0" applyNumberFormat="1" applyFill="1"/>
    <xf numFmtId="164" fontId="1" fillId="0" borderId="0" xfId="0" applyNumberFormat="1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1" fontId="1" fillId="0" borderId="0" xfId="0" applyNumberFormat="1" applyFont="1" applyFill="1"/>
    <xf numFmtId="0" fontId="0" fillId="0" borderId="0" xfId="0" applyFont="1" applyFill="1" applyAlignment="1"/>
    <xf numFmtId="1" fontId="1" fillId="0" borderId="1" xfId="0" applyNumberFormat="1" applyFont="1" applyFill="1" applyBorder="1" applyAlignment="1">
      <alignment vertical="center"/>
    </xf>
    <xf numFmtId="164" fontId="1" fillId="0" borderId="1" xfId="1" applyNumberFormat="1" applyFont="1" applyFill="1" applyBorder="1"/>
    <xf numFmtId="165" fontId="1" fillId="0" borderId="0" xfId="0" applyNumberFormat="1" applyFont="1" applyFill="1"/>
    <xf numFmtId="166" fontId="1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165" fontId="0" fillId="0" borderId="0" xfId="0" applyNumberFormat="1" applyFill="1"/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0" borderId="0" xfId="1" applyNumberFormat="1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16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" fontId="8" fillId="0" borderId="0" xfId="0" applyNumberFormat="1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1" fontId="0" fillId="0" borderId="1" xfId="0" applyNumberFormat="1" applyFill="1" applyBorder="1" applyAlignment="1"/>
    <xf numFmtId="0" fontId="0" fillId="0" borderId="1" xfId="0" applyFill="1" applyBorder="1"/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1" fontId="0" fillId="0" borderId="0" xfId="0" applyNumberFormat="1" applyFill="1" applyBorder="1" applyAlignment="1"/>
    <xf numFmtId="0" fontId="0" fillId="0" borderId="0" xfId="0" applyFill="1" applyBorder="1"/>
    <xf numFmtId="1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right"/>
    </xf>
    <xf numFmtId="1" fontId="1" fillId="0" borderId="1" xfId="0" applyNumberFormat="1" applyFont="1" applyFill="1" applyBorder="1" applyAlignment="1"/>
    <xf numFmtId="0" fontId="0" fillId="0" borderId="1" xfId="0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ill="1" applyBorder="1" applyAlignment="1">
      <alignment horizontal="right" vertical="center"/>
    </xf>
    <xf numFmtId="0" fontId="6" fillId="0" borderId="2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6" fillId="0" borderId="1" xfId="0" applyFont="1" applyFill="1" applyBorder="1"/>
    <xf numFmtId="3" fontId="7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1" fontId="5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3" fontId="8" fillId="0" borderId="1" xfId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3" fontId="8" fillId="0" borderId="4" xfId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1" fontId="8" fillId="0" borderId="4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3" fontId="8" fillId="0" borderId="5" xfId="1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3" fontId="8" fillId="0" borderId="5" xfId="0" applyNumberFormat="1" applyFont="1" applyFill="1" applyBorder="1" applyAlignment="1">
      <alignment horizontal="center" vertical="center"/>
    </xf>
    <xf numFmtId="2" fontId="8" fillId="0" borderId="4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1" fontId="5" fillId="0" borderId="1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2"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58"/>
  <sheetViews>
    <sheetView tabSelected="1" view="pageLayout" topLeftCell="A21" zoomScale="80" zoomScaleSheetLayoutView="85" zoomScalePageLayoutView="80" workbookViewId="0">
      <selection activeCell="B3" sqref="B3:B5"/>
    </sheetView>
  </sheetViews>
  <sheetFormatPr defaultRowHeight="15"/>
  <cols>
    <col min="1" max="1" width="4.7109375" style="1" bestFit="1" customWidth="1"/>
    <col min="2" max="2" width="46" style="1" customWidth="1"/>
    <col min="3" max="3" width="33.140625" style="1" bestFit="1" customWidth="1"/>
    <col min="4" max="4" width="49" style="1" customWidth="1"/>
    <col min="5" max="5" width="31.85546875" style="1" bestFit="1" customWidth="1"/>
    <col min="6" max="6" width="23.140625" style="7" customWidth="1"/>
    <col min="7" max="7" width="20" style="8" customWidth="1"/>
    <col min="8" max="8" width="0.140625" style="1" hidden="1" customWidth="1"/>
    <col min="9" max="9" width="20.85546875" style="19" customWidth="1"/>
    <col min="10" max="10" width="20.42578125" style="19" customWidth="1"/>
    <col min="11" max="22" width="11.7109375" style="1" hidden="1" customWidth="1"/>
    <col min="23" max="23" width="11.140625" style="1" hidden="1" customWidth="1"/>
    <col min="24" max="24" width="13.85546875" style="1" hidden="1" customWidth="1"/>
    <col min="25" max="30" width="0" style="1" hidden="1" customWidth="1"/>
    <col min="31" max="31" width="0.5703125" style="1" customWidth="1"/>
    <col min="32" max="32" width="16.42578125" style="1" bestFit="1" customWidth="1"/>
    <col min="33" max="33" width="16.42578125" style="1" customWidth="1"/>
    <col min="34" max="34" width="17.5703125" style="1" customWidth="1"/>
    <col min="35" max="16384" width="9.140625" style="1"/>
  </cols>
  <sheetData>
    <row r="1" spans="1:31" ht="37.5" customHeight="1">
      <c r="A1" s="76" t="s">
        <v>0</v>
      </c>
      <c r="B1" s="78" t="s">
        <v>176</v>
      </c>
      <c r="C1" s="79"/>
      <c r="D1" s="78" t="s">
        <v>1</v>
      </c>
      <c r="E1" s="98"/>
      <c r="F1" s="98"/>
      <c r="G1" s="98"/>
      <c r="H1" s="98"/>
      <c r="I1" s="98"/>
      <c r="J1" s="79"/>
      <c r="K1" s="96" t="s">
        <v>11</v>
      </c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</row>
    <row r="2" spans="1:31" ht="37.5" customHeight="1">
      <c r="A2" s="77"/>
      <c r="B2" s="56" t="s">
        <v>177</v>
      </c>
      <c r="C2" s="22" t="s">
        <v>194</v>
      </c>
      <c r="D2" s="22" t="s">
        <v>195</v>
      </c>
      <c r="E2" s="22" t="s">
        <v>196</v>
      </c>
      <c r="F2" s="56" t="s">
        <v>2</v>
      </c>
      <c r="G2" s="56" t="s">
        <v>20</v>
      </c>
      <c r="H2" s="22" t="s">
        <v>13</v>
      </c>
      <c r="I2" s="56" t="s">
        <v>19</v>
      </c>
      <c r="J2" s="22" t="s">
        <v>21</v>
      </c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AA2" s="16" t="s">
        <v>15</v>
      </c>
      <c r="AB2" s="15" t="s">
        <v>16</v>
      </c>
      <c r="AC2" s="16" t="s">
        <v>17</v>
      </c>
      <c r="AD2" s="16" t="s">
        <v>18</v>
      </c>
      <c r="AE2" s="17"/>
    </row>
    <row r="3" spans="1:31" ht="37.5" customHeight="1">
      <c r="A3" s="30" t="s">
        <v>3</v>
      </c>
      <c r="B3" s="84" t="s">
        <v>116</v>
      </c>
      <c r="C3" s="82" t="s">
        <v>23</v>
      </c>
      <c r="D3" s="88" t="s">
        <v>110</v>
      </c>
      <c r="E3" s="57" t="s">
        <v>109</v>
      </c>
      <c r="F3" s="58" t="s">
        <v>111</v>
      </c>
      <c r="G3" s="59" t="s">
        <v>112</v>
      </c>
      <c r="H3" s="60" t="s">
        <v>14</v>
      </c>
      <c r="I3" s="61">
        <f>37822-34540</f>
        <v>3282</v>
      </c>
      <c r="J3" s="62">
        <v>6</v>
      </c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AA3" s="16"/>
      <c r="AB3" s="15"/>
      <c r="AC3" s="16"/>
      <c r="AD3" s="16"/>
      <c r="AE3" s="17"/>
    </row>
    <row r="4" spans="1:31" ht="37.5" customHeight="1">
      <c r="A4" s="30" t="s">
        <v>4</v>
      </c>
      <c r="B4" s="85"/>
      <c r="C4" s="87"/>
      <c r="D4" s="89"/>
      <c r="E4" s="82" t="s">
        <v>23</v>
      </c>
      <c r="F4" s="80" t="s">
        <v>115</v>
      </c>
      <c r="G4" s="58" t="s">
        <v>113</v>
      </c>
      <c r="H4" s="60" t="s">
        <v>14</v>
      </c>
      <c r="I4" s="63">
        <f>30005-26221</f>
        <v>3784</v>
      </c>
      <c r="J4" s="62">
        <v>6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AA4" s="16"/>
      <c r="AB4" s="15"/>
      <c r="AC4" s="16"/>
      <c r="AD4" s="16"/>
      <c r="AE4" s="17"/>
    </row>
    <row r="5" spans="1:31" ht="37.5" customHeight="1">
      <c r="A5" s="55" t="s">
        <v>5</v>
      </c>
      <c r="B5" s="86"/>
      <c r="C5" s="83"/>
      <c r="D5" s="90"/>
      <c r="E5" s="83"/>
      <c r="F5" s="81"/>
      <c r="G5" s="58" t="s">
        <v>114</v>
      </c>
      <c r="H5" s="60" t="s">
        <v>14</v>
      </c>
      <c r="I5" s="61">
        <f>16288-15032</f>
        <v>1256</v>
      </c>
      <c r="J5" s="62">
        <v>6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AA5" s="16"/>
      <c r="AB5" s="15"/>
      <c r="AC5" s="16"/>
      <c r="AD5" s="16"/>
      <c r="AE5" s="17"/>
    </row>
    <row r="6" spans="1:31" ht="37.5" customHeight="1">
      <c r="A6" s="55" t="s">
        <v>6</v>
      </c>
      <c r="B6" s="93" t="s">
        <v>22</v>
      </c>
      <c r="C6" s="88" t="s">
        <v>23</v>
      </c>
      <c r="D6" s="64" t="s">
        <v>155</v>
      </c>
      <c r="E6" s="60" t="s">
        <v>154</v>
      </c>
      <c r="F6" s="58" t="s">
        <v>156</v>
      </c>
      <c r="G6" s="65" t="s">
        <v>166</v>
      </c>
      <c r="H6" s="60"/>
      <c r="I6" s="63">
        <f>707-706</f>
        <v>1</v>
      </c>
      <c r="J6" s="62">
        <v>6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AA6" s="16"/>
      <c r="AB6" s="15"/>
      <c r="AC6" s="16"/>
      <c r="AD6" s="16"/>
      <c r="AE6" s="17"/>
    </row>
    <row r="7" spans="1:31" ht="37.5" customHeight="1">
      <c r="A7" s="55" t="s">
        <v>7</v>
      </c>
      <c r="B7" s="94"/>
      <c r="C7" s="89"/>
      <c r="D7" s="64" t="s">
        <v>147</v>
      </c>
      <c r="E7" s="60" t="s">
        <v>95</v>
      </c>
      <c r="F7" s="58" t="s">
        <v>40</v>
      </c>
      <c r="G7" s="65" t="s">
        <v>41</v>
      </c>
      <c r="H7" s="60"/>
      <c r="I7" s="63">
        <f>243-224</f>
        <v>19</v>
      </c>
      <c r="J7" s="62">
        <v>6</v>
      </c>
      <c r="K7" s="31">
        <v>0</v>
      </c>
      <c r="L7" s="31">
        <v>0</v>
      </c>
      <c r="M7" s="31">
        <v>0</v>
      </c>
      <c r="N7" s="32">
        <v>576</v>
      </c>
      <c r="O7" s="32">
        <v>1250</v>
      </c>
      <c r="P7" s="32">
        <v>1704</v>
      </c>
      <c r="Q7" s="33">
        <v>1803</v>
      </c>
      <c r="R7" s="33">
        <v>1568</v>
      </c>
      <c r="S7" s="33">
        <v>1321</v>
      </c>
      <c r="T7" s="32">
        <v>527</v>
      </c>
      <c r="U7" s="33">
        <v>338</v>
      </c>
      <c r="V7" s="33">
        <v>0</v>
      </c>
      <c r="W7" s="11">
        <v>9352</v>
      </c>
      <c r="AC7" s="9"/>
      <c r="AD7" s="9"/>
      <c r="AE7" s="18"/>
    </row>
    <row r="8" spans="1:31" ht="37.5" customHeight="1">
      <c r="A8" s="55" t="s">
        <v>8</v>
      </c>
      <c r="B8" s="94"/>
      <c r="C8" s="89"/>
      <c r="D8" s="64" t="s">
        <v>42</v>
      </c>
      <c r="E8" s="60" t="s">
        <v>96</v>
      </c>
      <c r="F8" s="58" t="s">
        <v>43</v>
      </c>
      <c r="G8" s="65">
        <v>801422291343053</v>
      </c>
      <c r="H8" s="60"/>
      <c r="I8" s="61">
        <f>2209+(24684-23897)</f>
        <v>2996</v>
      </c>
      <c r="J8" s="62">
        <v>4</v>
      </c>
      <c r="K8" s="31">
        <v>0</v>
      </c>
      <c r="L8" s="31">
        <v>0</v>
      </c>
      <c r="M8" s="31">
        <v>0</v>
      </c>
      <c r="N8" s="32">
        <v>16</v>
      </c>
      <c r="O8" s="32">
        <v>37</v>
      </c>
      <c r="P8" s="32">
        <v>49</v>
      </c>
      <c r="Q8" s="33">
        <v>53</v>
      </c>
      <c r="R8" s="33">
        <v>46</v>
      </c>
      <c r="S8" s="32">
        <v>38</v>
      </c>
      <c r="T8" s="32">
        <v>16</v>
      </c>
      <c r="U8" s="33">
        <v>10</v>
      </c>
      <c r="V8" s="33">
        <v>0</v>
      </c>
      <c r="W8" s="11"/>
      <c r="AC8" s="9"/>
      <c r="AD8" s="9"/>
      <c r="AE8" s="13"/>
    </row>
    <row r="9" spans="1:31" ht="37.5" customHeight="1">
      <c r="A9" s="55" t="s">
        <v>9</v>
      </c>
      <c r="B9" s="94"/>
      <c r="C9" s="89"/>
      <c r="D9" s="64" t="s">
        <v>44</v>
      </c>
      <c r="E9" s="60" t="s">
        <v>97</v>
      </c>
      <c r="F9" s="58" t="s">
        <v>45</v>
      </c>
      <c r="G9" s="65" t="s">
        <v>167</v>
      </c>
      <c r="H9" s="66"/>
      <c r="I9" s="67">
        <f>7481-6219</f>
        <v>1262</v>
      </c>
      <c r="J9" s="62">
        <v>4</v>
      </c>
      <c r="K9" s="35"/>
      <c r="L9" s="35"/>
      <c r="M9" s="35"/>
      <c r="N9" s="36"/>
      <c r="O9" s="36"/>
      <c r="P9" s="36"/>
      <c r="Q9" s="37"/>
      <c r="R9" s="37"/>
      <c r="S9" s="36"/>
      <c r="T9" s="36"/>
      <c r="U9" s="37"/>
      <c r="V9" s="37"/>
      <c r="W9" s="38"/>
      <c r="AC9" s="9"/>
      <c r="AD9" s="9"/>
      <c r="AE9" s="13"/>
    </row>
    <row r="10" spans="1:31" ht="37.5" customHeight="1">
      <c r="A10" s="55" t="s">
        <v>10</v>
      </c>
      <c r="B10" s="94"/>
      <c r="C10" s="89"/>
      <c r="D10" s="64" t="s">
        <v>161</v>
      </c>
      <c r="E10" s="60" t="s">
        <v>160</v>
      </c>
      <c r="F10" s="58" t="s">
        <v>162</v>
      </c>
      <c r="G10" s="65" t="s">
        <v>168</v>
      </c>
      <c r="H10" s="66"/>
      <c r="I10" s="67">
        <f>10330-9133</f>
        <v>1197</v>
      </c>
      <c r="J10" s="62">
        <v>6</v>
      </c>
      <c r="K10" s="35"/>
      <c r="L10" s="35"/>
      <c r="M10" s="35"/>
      <c r="N10" s="36"/>
      <c r="O10" s="36"/>
      <c r="P10" s="36"/>
      <c r="Q10" s="37"/>
      <c r="R10" s="37"/>
      <c r="S10" s="36"/>
      <c r="T10" s="36"/>
      <c r="U10" s="37"/>
      <c r="V10" s="37"/>
      <c r="W10" s="38"/>
      <c r="AC10" s="9"/>
      <c r="AD10" s="9"/>
      <c r="AE10" s="13"/>
    </row>
    <row r="11" spans="1:31" s="15" customFormat="1" ht="37.5" customHeight="1">
      <c r="A11" s="55" t="s">
        <v>36</v>
      </c>
      <c r="B11" s="94"/>
      <c r="C11" s="89"/>
      <c r="D11" s="64" t="s">
        <v>47</v>
      </c>
      <c r="E11" s="60" t="s">
        <v>98</v>
      </c>
      <c r="F11" s="58" t="s">
        <v>48</v>
      </c>
      <c r="G11" s="65" t="s">
        <v>169</v>
      </c>
      <c r="H11" s="68"/>
      <c r="I11" s="69">
        <f>2307-2307</f>
        <v>0</v>
      </c>
      <c r="J11" s="62">
        <v>4</v>
      </c>
    </row>
    <row r="12" spans="1:31" ht="37.5" customHeight="1">
      <c r="A12" s="55" t="s">
        <v>37</v>
      </c>
      <c r="B12" s="94"/>
      <c r="C12" s="89"/>
      <c r="D12" s="64" t="s">
        <v>46</v>
      </c>
      <c r="E12" s="60" t="s">
        <v>98</v>
      </c>
      <c r="F12" s="58" t="s">
        <v>49</v>
      </c>
      <c r="G12" s="65" t="s">
        <v>170</v>
      </c>
      <c r="H12" s="60"/>
      <c r="I12" s="61">
        <f>1424-1424</f>
        <v>0</v>
      </c>
      <c r="J12" s="62">
        <v>4</v>
      </c>
      <c r="K12" s="39">
        <v>26</v>
      </c>
      <c r="L12" s="39">
        <v>29</v>
      </c>
      <c r="M12" s="39">
        <v>85</v>
      </c>
      <c r="N12" s="33">
        <v>400</v>
      </c>
      <c r="O12" s="33">
        <v>1004</v>
      </c>
      <c r="P12" s="33">
        <v>1461</v>
      </c>
      <c r="Q12" s="33">
        <v>1566</v>
      </c>
      <c r="R12" s="33">
        <v>1348</v>
      </c>
      <c r="S12" s="33">
        <v>1072</v>
      </c>
      <c r="T12" s="33">
        <v>292</v>
      </c>
      <c r="U12" s="33">
        <v>77</v>
      </c>
      <c r="V12" s="33">
        <v>6</v>
      </c>
      <c r="W12" s="11">
        <f>SUM(K12:V12)</f>
        <v>7366</v>
      </c>
      <c r="AC12" s="9"/>
      <c r="AD12" s="9"/>
      <c r="AE12" s="18"/>
    </row>
    <row r="13" spans="1:31" ht="37.5" customHeight="1">
      <c r="A13" s="55" t="s">
        <v>38</v>
      </c>
      <c r="B13" s="94"/>
      <c r="C13" s="89"/>
      <c r="D13" s="64" t="s">
        <v>106</v>
      </c>
      <c r="E13" s="60" t="s">
        <v>105</v>
      </c>
      <c r="F13" s="58" t="s">
        <v>107</v>
      </c>
      <c r="G13" s="65" t="s">
        <v>108</v>
      </c>
      <c r="H13" s="60"/>
      <c r="I13" s="61">
        <f>236-0</f>
        <v>236</v>
      </c>
      <c r="J13" s="62">
        <v>4</v>
      </c>
      <c r="K13" s="39"/>
      <c r="L13" s="39"/>
      <c r="M13" s="39"/>
      <c r="N13" s="33"/>
      <c r="O13" s="33"/>
      <c r="P13" s="33"/>
      <c r="Q13" s="33"/>
      <c r="R13" s="33"/>
      <c r="S13" s="33"/>
      <c r="T13" s="33"/>
      <c r="U13" s="33"/>
      <c r="V13" s="33"/>
      <c r="W13" s="11"/>
      <c r="AC13" s="9"/>
      <c r="AD13" s="9"/>
      <c r="AE13" s="18"/>
    </row>
    <row r="14" spans="1:31" ht="37.5" customHeight="1">
      <c r="A14" s="55" t="s">
        <v>39</v>
      </c>
      <c r="B14" s="94"/>
      <c r="C14" s="89"/>
      <c r="D14" s="64" t="s">
        <v>50</v>
      </c>
      <c r="E14" s="60" t="s">
        <v>99</v>
      </c>
      <c r="F14" s="58" t="s">
        <v>51</v>
      </c>
      <c r="G14" s="65" t="s">
        <v>171</v>
      </c>
      <c r="H14" s="60"/>
      <c r="I14" s="61">
        <f>14195-12744</f>
        <v>1451</v>
      </c>
      <c r="J14" s="62">
        <v>4</v>
      </c>
      <c r="K14" s="39"/>
      <c r="L14" s="39"/>
      <c r="M14" s="39"/>
      <c r="N14" s="33"/>
      <c r="O14" s="33"/>
      <c r="P14" s="33"/>
      <c r="Q14" s="33"/>
      <c r="R14" s="33"/>
      <c r="S14" s="33"/>
      <c r="T14" s="33"/>
      <c r="U14" s="33"/>
      <c r="V14" s="33"/>
      <c r="W14" s="11"/>
      <c r="AC14" s="9"/>
      <c r="AD14" s="9"/>
      <c r="AE14" s="18"/>
    </row>
    <row r="15" spans="1:31" ht="37.5" customHeight="1">
      <c r="A15" s="55" t="s">
        <v>79</v>
      </c>
      <c r="B15" s="94"/>
      <c r="C15" s="89"/>
      <c r="D15" s="88" t="s">
        <v>150</v>
      </c>
      <c r="E15" s="88" t="s">
        <v>117</v>
      </c>
      <c r="F15" s="80" t="s">
        <v>118</v>
      </c>
      <c r="G15" s="70" t="s">
        <v>119</v>
      </c>
      <c r="H15" s="60"/>
      <c r="I15" s="61">
        <f>80736-66525</f>
        <v>14211</v>
      </c>
      <c r="J15" s="62">
        <v>16</v>
      </c>
      <c r="K15" s="39"/>
      <c r="L15" s="39"/>
      <c r="M15" s="39"/>
      <c r="N15" s="33"/>
      <c r="O15" s="33"/>
      <c r="P15" s="33"/>
      <c r="Q15" s="33"/>
      <c r="R15" s="33"/>
      <c r="S15" s="33"/>
      <c r="T15" s="33"/>
      <c r="U15" s="33"/>
      <c r="V15" s="33"/>
      <c r="W15" s="11"/>
      <c r="AC15" s="9"/>
      <c r="AD15" s="9"/>
      <c r="AE15" s="18"/>
    </row>
    <row r="16" spans="1:31" ht="37.5" customHeight="1">
      <c r="A16" s="55" t="s">
        <v>80</v>
      </c>
      <c r="B16" s="94"/>
      <c r="C16" s="89"/>
      <c r="D16" s="89"/>
      <c r="E16" s="89"/>
      <c r="F16" s="97"/>
      <c r="G16" s="70" t="s">
        <v>120</v>
      </c>
      <c r="H16" s="60"/>
      <c r="I16" s="61">
        <f>55250-47879</f>
        <v>7371</v>
      </c>
      <c r="J16" s="62">
        <v>16</v>
      </c>
      <c r="K16" s="39"/>
      <c r="L16" s="39"/>
      <c r="M16" s="39"/>
      <c r="N16" s="33"/>
      <c r="O16" s="33"/>
      <c r="P16" s="33"/>
      <c r="Q16" s="33"/>
      <c r="R16" s="33"/>
      <c r="S16" s="33"/>
      <c r="T16" s="33"/>
      <c r="U16" s="33"/>
      <c r="V16" s="33"/>
      <c r="W16" s="11"/>
      <c r="AC16" s="9"/>
      <c r="AD16" s="9"/>
      <c r="AE16" s="18"/>
    </row>
    <row r="17" spans="1:31" ht="37.5" customHeight="1">
      <c r="A17" s="55" t="s">
        <v>81</v>
      </c>
      <c r="B17" s="94"/>
      <c r="C17" s="89"/>
      <c r="D17" s="90"/>
      <c r="E17" s="90"/>
      <c r="F17" s="81"/>
      <c r="G17" s="70" t="s">
        <v>121</v>
      </c>
      <c r="H17" s="60"/>
      <c r="I17" s="61">
        <f>4445-3467</f>
        <v>978</v>
      </c>
      <c r="J17" s="62">
        <v>4</v>
      </c>
      <c r="K17" s="39"/>
      <c r="L17" s="39"/>
      <c r="M17" s="39"/>
      <c r="N17" s="33"/>
      <c r="O17" s="33"/>
      <c r="P17" s="33"/>
      <c r="Q17" s="33"/>
      <c r="R17" s="33"/>
      <c r="S17" s="33"/>
      <c r="T17" s="33"/>
      <c r="U17" s="33"/>
      <c r="V17" s="33"/>
      <c r="W17" s="11"/>
      <c r="AC17" s="9"/>
      <c r="AD17" s="9"/>
      <c r="AE17" s="18"/>
    </row>
    <row r="18" spans="1:31" ht="37.5" customHeight="1">
      <c r="A18" s="55" t="s">
        <v>82</v>
      </c>
      <c r="B18" s="94"/>
      <c r="C18" s="89"/>
      <c r="D18" s="71" t="s">
        <v>54</v>
      </c>
      <c r="E18" s="88" t="s">
        <v>100</v>
      </c>
      <c r="F18" s="80" t="s">
        <v>52</v>
      </c>
      <c r="G18" s="65">
        <v>801421591055983</v>
      </c>
      <c r="H18" s="60"/>
      <c r="I18" s="61">
        <f>10071-9338</f>
        <v>733</v>
      </c>
      <c r="J18" s="62">
        <v>6</v>
      </c>
      <c r="K18" s="39"/>
      <c r="L18" s="39"/>
      <c r="M18" s="39"/>
      <c r="N18" s="33"/>
      <c r="O18" s="33"/>
      <c r="P18" s="33"/>
      <c r="Q18" s="33"/>
      <c r="R18" s="33"/>
      <c r="S18" s="33"/>
      <c r="T18" s="33"/>
      <c r="U18" s="33"/>
      <c r="V18" s="33"/>
      <c r="W18" s="11"/>
      <c r="AC18" s="9"/>
      <c r="AD18" s="9"/>
      <c r="AE18" s="18"/>
    </row>
    <row r="19" spans="1:31" ht="37.5" customHeight="1">
      <c r="A19" s="55" t="s">
        <v>83</v>
      </c>
      <c r="B19" s="94"/>
      <c r="C19" s="89"/>
      <c r="D19" s="71" t="s">
        <v>53</v>
      </c>
      <c r="E19" s="90"/>
      <c r="F19" s="81"/>
      <c r="G19" s="65" t="s">
        <v>172</v>
      </c>
      <c r="H19" s="60"/>
      <c r="I19" s="61">
        <f>14008-11858</f>
        <v>2150</v>
      </c>
      <c r="J19" s="62">
        <v>6</v>
      </c>
      <c r="K19" s="39"/>
      <c r="L19" s="39"/>
      <c r="M19" s="39"/>
      <c r="N19" s="33"/>
      <c r="O19" s="33"/>
      <c r="P19" s="33"/>
      <c r="Q19" s="33"/>
      <c r="R19" s="33"/>
      <c r="S19" s="33"/>
      <c r="T19" s="33"/>
      <c r="U19" s="33"/>
      <c r="V19" s="33"/>
      <c r="W19" s="11"/>
      <c r="AC19" s="9"/>
      <c r="AD19" s="9"/>
      <c r="AE19" s="18"/>
    </row>
    <row r="20" spans="1:31" ht="37.5" customHeight="1">
      <c r="A20" s="55" t="s">
        <v>84</v>
      </c>
      <c r="B20" s="94"/>
      <c r="C20" s="89"/>
      <c r="D20" s="64" t="s">
        <v>149</v>
      </c>
      <c r="E20" s="88" t="s">
        <v>126</v>
      </c>
      <c r="F20" s="72" t="s">
        <v>122</v>
      </c>
      <c r="G20" s="58" t="s">
        <v>123</v>
      </c>
      <c r="H20" s="66"/>
      <c r="I20" s="67">
        <f>23461-21901</f>
        <v>1560</v>
      </c>
      <c r="J20" s="62">
        <v>6</v>
      </c>
      <c r="K20" s="39"/>
      <c r="L20" s="39"/>
      <c r="M20" s="39"/>
      <c r="N20" s="33"/>
      <c r="O20" s="33"/>
      <c r="P20" s="33"/>
      <c r="Q20" s="33"/>
      <c r="R20" s="33"/>
      <c r="S20" s="33"/>
      <c r="T20" s="33"/>
      <c r="U20" s="33"/>
      <c r="V20" s="33"/>
      <c r="W20" s="11"/>
      <c r="AC20" s="9"/>
      <c r="AD20" s="9"/>
      <c r="AE20" s="18"/>
    </row>
    <row r="21" spans="1:31" ht="37.5" customHeight="1">
      <c r="A21" s="55" t="s">
        <v>85</v>
      </c>
      <c r="B21" s="94"/>
      <c r="C21" s="89"/>
      <c r="D21" s="64" t="s">
        <v>148</v>
      </c>
      <c r="E21" s="90"/>
      <c r="F21" s="58" t="s">
        <v>124</v>
      </c>
      <c r="G21" s="58" t="s">
        <v>125</v>
      </c>
      <c r="H21" s="68"/>
      <c r="I21" s="69">
        <f>8792-6801</f>
        <v>1991</v>
      </c>
      <c r="J21" s="62">
        <v>16</v>
      </c>
      <c r="K21" s="39"/>
      <c r="L21" s="39"/>
      <c r="M21" s="39"/>
      <c r="N21" s="33"/>
      <c r="O21" s="33"/>
      <c r="P21" s="33"/>
      <c r="Q21" s="33"/>
      <c r="R21" s="33"/>
      <c r="S21" s="33"/>
      <c r="T21" s="33"/>
      <c r="U21" s="33"/>
      <c r="V21" s="33"/>
      <c r="W21" s="11"/>
      <c r="AC21" s="9"/>
      <c r="AD21" s="9"/>
      <c r="AE21" s="18"/>
    </row>
    <row r="22" spans="1:31" ht="37.5" customHeight="1">
      <c r="A22" s="55" t="s">
        <v>86</v>
      </c>
      <c r="B22" s="94"/>
      <c r="C22" s="89"/>
      <c r="D22" s="64" t="s">
        <v>158</v>
      </c>
      <c r="E22" s="60" t="s">
        <v>157</v>
      </c>
      <c r="F22" s="58" t="s">
        <v>159</v>
      </c>
      <c r="G22" s="65" t="s">
        <v>173</v>
      </c>
      <c r="H22" s="60"/>
      <c r="I22" s="61">
        <f>711-706</f>
        <v>5</v>
      </c>
      <c r="J22" s="62">
        <v>6</v>
      </c>
      <c r="K22" s="39"/>
      <c r="L22" s="39"/>
      <c r="M22" s="39"/>
      <c r="N22" s="33"/>
      <c r="O22" s="33"/>
      <c r="P22" s="33"/>
      <c r="Q22" s="33"/>
      <c r="R22" s="33"/>
      <c r="S22" s="33"/>
      <c r="T22" s="33"/>
      <c r="U22" s="33"/>
      <c r="V22" s="33"/>
      <c r="W22" s="11"/>
      <c r="AC22" s="9"/>
      <c r="AD22" s="9"/>
      <c r="AE22" s="18"/>
    </row>
    <row r="23" spans="1:31" ht="37.5" customHeight="1">
      <c r="A23" s="55" t="s">
        <v>87</v>
      </c>
      <c r="B23" s="95"/>
      <c r="C23" s="90"/>
      <c r="D23" s="64" t="s">
        <v>178</v>
      </c>
      <c r="E23" s="60" t="s">
        <v>101</v>
      </c>
      <c r="F23" s="58" t="s">
        <v>55</v>
      </c>
      <c r="G23" s="65" t="s">
        <v>174</v>
      </c>
      <c r="H23" s="60"/>
      <c r="I23" s="61">
        <f>10041-7659</f>
        <v>2382</v>
      </c>
      <c r="J23" s="62">
        <v>4</v>
      </c>
      <c r="K23" s="39"/>
      <c r="L23" s="39"/>
      <c r="M23" s="39"/>
      <c r="N23" s="33"/>
      <c r="O23" s="33"/>
      <c r="P23" s="33"/>
      <c r="Q23" s="33"/>
      <c r="R23" s="33"/>
      <c r="S23" s="33"/>
      <c r="T23" s="33"/>
      <c r="U23" s="33"/>
      <c r="V23" s="33"/>
      <c r="W23" s="11"/>
      <c r="AC23" s="9"/>
      <c r="AD23" s="9"/>
      <c r="AE23" s="18"/>
    </row>
    <row r="24" spans="1:31" ht="37.5" customHeight="1">
      <c r="A24" s="55" t="s">
        <v>88</v>
      </c>
      <c r="B24" s="91" t="s">
        <v>12</v>
      </c>
      <c r="C24" s="92" t="s">
        <v>24</v>
      </c>
      <c r="D24" s="64" t="s">
        <v>25</v>
      </c>
      <c r="E24" s="64" t="s">
        <v>26</v>
      </c>
      <c r="F24" s="58" t="s">
        <v>27</v>
      </c>
      <c r="G24" s="65">
        <v>91283215</v>
      </c>
      <c r="H24" s="60" t="s">
        <v>14</v>
      </c>
      <c r="I24" s="61">
        <v>3574</v>
      </c>
      <c r="J24" s="62">
        <v>4</v>
      </c>
      <c r="K24" s="39">
        <v>725</v>
      </c>
      <c r="L24" s="39">
        <v>684</v>
      </c>
      <c r="M24" s="39">
        <v>869</v>
      </c>
      <c r="N24" s="32">
        <v>5649</v>
      </c>
      <c r="O24" s="40">
        <v>5754</v>
      </c>
      <c r="P24" s="40">
        <v>8150</v>
      </c>
      <c r="Q24" s="40">
        <v>10111</v>
      </c>
      <c r="R24" s="40">
        <v>8015</v>
      </c>
      <c r="S24" s="40">
        <v>8874</v>
      </c>
      <c r="T24" s="32">
        <v>4294</v>
      </c>
      <c r="U24" s="32">
        <v>1148</v>
      </c>
      <c r="V24" s="32">
        <v>644</v>
      </c>
      <c r="W24" s="11">
        <f>SUM(K24:V24)</f>
        <v>54917</v>
      </c>
      <c r="AC24" s="9"/>
      <c r="AD24" s="9"/>
      <c r="AE24" s="13"/>
    </row>
    <row r="25" spans="1:31" ht="33.75" customHeight="1">
      <c r="A25" s="55" t="s">
        <v>89</v>
      </c>
      <c r="B25" s="91"/>
      <c r="C25" s="92"/>
      <c r="D25" s="64" t="s">
        <v>25</v>
      </c>
      <c r="E25" s="73" t="s">
        <v>28</v>
      </c>
      <c r="F25" s="58" t="s">
        <v>29</v>
      </c>
      <c r="G25" s="65" t="s">
        <v>30</v>
      </c>
      <c r="H25" s="60" t="s">
        <v>14</v>
      </c>
      <c r="I25" s="63">
        <v>7025</v>
      </c>
      <c r="J25" s="74">
        <v>10</v>
      </c>
      <c r="K25" s="41">
        <v>32</v>
      </c>
      <c r="L25" s="41">
        <v>34</v>
      </c>
      <c r="M25" s="41">
        <v>101</v>
      </c>
      <c r="N25" s="42">
        <v>474</v>
      </c>
      <c r="O25" s="42">
        <v>1190</v>
      </c>
      <c r="P25" s="42">
        <v>1500</v>
      </c>
      <c r="Q25" s="42">
        <v>3000</v>
      </c>
      <c r="R25" s="42">
        <v>2000</v>
      </c>
      <c r="S25" s="42">
        <v>1270</v>
      </c>
      <c r="T25" s="42">
        <v>346</v>
      </c>
      <c r="U25" s="42">
        <v>94</v>
      </c>
      <c r="V25" s="43">
        <v>0</v>
      </c>
      <c r="W25" s="11">
        <f>SUM(K25:V25)</f>
        <v>10041</v>
      </c>
      <c r="AC25" s="9"/>
      <c r="AD25" s="9"/>
      <c r="AE25" s="18"/>
    </row>
    <row r="26" spans="1:31" ht="33.75" customHeight="1">
      <c r="A26" s="55" t="s">
        <v>90</v>
      </c>
      <c r="B26" s="91"/>
      <c r="C26" s="92"/>
      <c r="D26" s="71" t="s">
        <v>179</v>
      </c>
      <c r="E26" s="73" t="s">
        <v>102</v>
      </c>
      <c r="F26" s="58" t="s">
        <v>56</v>
      </c>
      <c r="G26" s="65" t="s">
        <v>57</v>
      </c>
      <c r="H26" s="60"/>
      <c r="I26" s="63">
        <v>9915</v>
      </c>
      <c r="J26" s="74">
        <v>10</v>
      </c>
      <c r="K26" s="41"/>
      <c r="L26" s="41"/>
      <c r="M26" s="41"/>
      <c r="N26" s="42"/>
      <c r="O26" s="42"/>
      <c r="P26" s="42"/>
      <c r="Q26" s="42"/>
      <c r="R26" s="42"/>
      <c r="S26" s="42"/>
      <c r="T26" s="42"/>
      <c r="U26" s="42"/>
      <c r="V26" s="43"/>
      <c r="W26" s="11"/>
      <c r="AC26" s="9"/>
      <c r="AD26" s="9"/>
      <c r="AE26" s="18"/>
    </row>
    <row r="27" spans="1:31" ht="33.75" customHeight="1">
      <c r="A27" s="55" t="s">
        <v>91</v>
      </c>
      <c r="B27" s="93" t="s">
        <v>12</v>
      </c>
      <c r="C27" s="88" t="s">
        <v>24</v>
      </c>
      <c r="D27" s="71" t="s">
        <v>153</v>
      </c>
      <c r="E27" s="88" t="s">
        <v>130</v>
      </c>
      <c r="F27" s="80" t="s">
        <v>131</v>
      </c>
      <c r="G27" s="75" t="s">
        <v>151</v>
      </c>
      <c r="H27" s="60"/>
      <c r="I27" s="61">
        <v>4870</v>
      </c>
      <c r="J27" s="62">
        <v>10</v>
      </c>
      <c r="K27" s="41"/>
      <c r="L27" s="41"/>
      <c r="M27" s="41"/>
      <c r="N27" s="42"/>
      <c r="O27" s="42"/>
      <c r="P27" s="42"/>
      <c r="Q27" s="42"/>
      <c r="R27" s="42"/>
      <c r="S27" s="42"/>
      <c r="T27" s="42"/>
      <c r="U27" s="42"/>
      <c r="V27" s="43"/>
      <c r="W27" s="11"/>
      <c r="AC27" s="9"/>
      <c r="AD27" s="9"/>
      <c r="AE27" s="18"/>
    </row>
    <row r="28" spans="1:31" ht="33.75" customHeight="1">
      <c r="A28" s="55" t="s">
        <v>92</v>
      </c>
      <c r="B28" s="94"/>
      <c r="C28" s="89"/>
      <c r="D28" s="71" t="s">
        <v>180</v>
      </c>
      <c r="E28" s="90"/>
      <c r="F28" s="81"/>
      <c r="G28" s="75" t="s">
        <v>152</v>
      </c>
      <c r="H28" s="60"/>
      <c r="I28" s="61">
        <v>10255</v>
      </c>
      <c r="J28" s="62">
        <v>10</v>
      </c>
      <c r="K28" s="41"/>
      <c r="L28" s="41"/>
      <c r="M28" s="41"/>
      <c r="N28" s="42"/>
      <c r="O28" s="42"/>
      <c r="P28" s="42"/>
      <c r="Q28" s="42"/>
      <c r="R28" s="42"/>
      <c r="S28" s="42"/>
      <c r="T28" s="42"/>
      <c r="U28" s="42"/>
      <c r="V28" s="43"/>
      <c r="W28" s="11"/>
      <c r="AC28" s="9"/>
      <c r="AD28" s="9"/>
      <c r="AE28" s="18"/>
    </row>
    <row r="29" spans="1:31" ht="48" customHeight="1">
      <c r="A29" s="55" t="s">
        <v>93</v>
      </c>
      <c r="B29" s="94"/>
      <c r="C29" s="89"/>
      <c r="D29" s="71" t="s">
        <v>181</v>
      </c>
      <c r="E29" s="64" t="s">
        <v>132</v>
      </c>
      <c r="F29" s="58" t="s">
        <v>133</v>
      </c>
      <c r="G29" s="75" t="s">
        <v>134</v>
      </c>
      <c r="H29" s="60"/>
      <c r="I29" s="61">
        <v>9885</v>
      </c>
      <c r="J29" s="62">
        <v>10</v>
      </c>
      <c r="K29" s="41"/>
      <c r="L29" s="41"/>
      <c r="M29" s="41"/>
      <c r="N29" s="42"/>
      <c r="O29" s="42"/>
      <c r="P29" s="42"/>
      <c r="Q29" s="42"/>
      <c r="R29" s="42"/>
      <c r="S29" s="42"/>
      <c r="T29" s="42"/>
      <c r="U29" s="42"/>
      <c r="V29" s="43"/>
      <c r="W29" s="11"/>
      <c r="AC29" s="9"/>
      <c r="AD29" s="9"/>
      <c r="AE29" s="18"/>
    </row>
    <row r="30" spans="1:31" ht="33.75" customHeight="1">
      <c r="A30" s="55" t="s">
        <v>94</v>
      </c>
      <c r="B30" s="94"/>
      <c r="C30" s="89"/>
      <c r="D30" s="71" t="s">
        <v>179</v>
      </c>
      <c r="E30" s="73" t="s">
        <v>103</v>
      </c>
      <c r="F30" s="58" t="s">
        <v>58</v>
      </c>
      <c r="G30" s="65" t="s">
        <v>59</v>
      </c>
      <c r="H30" s="60"/>
      <c r="I30" s="63">
        <v>5388</v>
      </c>
      <c r="J30" s="74">
        <v>4</v>
      </c>
      <c r="K30" s="41"/>
      <c r="L30" s="41"/>
      <c r="M30" s="41"/>
      <c r="N30" s="42"/>
      <c r="O30" s="42"/>
      <c r="P30" s="42"/>
      <c r="Q30" s="42"/>
      <c r="R30" s="42"/>
      <c r="S30" s="42"/>
      <c r="T30" s="42"/>
      <c r="U30" s="42"/>
      <c r="V30" s="43"/>
      <c r="W30" s="11"/>
      <c r="AC30" s="9"/>
      <c r="AD30" s="9"/>
      <c r="AE30" s="18"/>
    </row>
    <row r="31" spans="1:31" ht="33.75" customHeight="1">
      <c r="A31" s="55" t="s">
        <v>104</v>
      </c>
      <c r="B31" s="94"/>
      <c r="C31" s="89"/>
      <c r="D31" s="64" t="s">
        <v>182</v>
      </c>
      <c r="E31" s="88" t="s">
        <v>24</v>
      </c>
      <c r="F31" s="80" t="s">
        <v>60</v>
      </c>
      <c r="G31" s="65">
        <v>801421891148044</v>
      </c>
      <c r="H31" s="60"/>
      <c r="I31" s="61">
        <v>792</v>
      </c>
      <c r="J31" s="74">
        <v>4</v>
      </c>
      <c r="K31" s="41"/>
      <c r="L31" s="41"/>
      <c r="M31" s="41"/>
      <c r="N31" s="42"/>
      <c r="O31" s="42"/>
      <c r="P31" s="42"/>
      <c r="Q31" s="42"/>
      <c r="R31" s="42"/>
      <c r="S31" s="42"/>
      <c r="T31" s="42"/>
      <c r="U31" s="42"/>
      <c r="V31" s="43"/>
      <c r="W31" s="11"/>
      <c r="AC31" s="9"/>
      <c r="AD31" s="9"/>
      <c r="AE31" s="18"/>
    </row>
    <row r="32" spans="1:31" ht="33.75" customHeight="1">
      <c r="A32" s="55" t="s">
        <v>135</v>
      </c>
      <c r="B32" s="94"/>
      <c r="C32" s="89"/>
      <c r="D32" s="64" t="s">
        <v>183</v>
      </c>
      <c r="E32" s="89"/>
      <c r="F32" s="97"/>
      <c r="G32" s="65">
        <v>801421891150365</v>
      </c>
      <c r="H32" s="60"/>
      <c r="I32" s="61">
        <v>381</v>
      </c>
      <c r="J32" s="74">
        <v>4</v>
      </c>
      <c r="K32" s="41"/>
      <c r="L32" s="41"/>
      <c r="M32" s="41"/>
      <c r="N32" s="42"/>
      <c r="O32" s="42"/>
      <c r="P32" s="42"/>
      <c r="Q32" s="42"/>
      <c r="R32" s="42"/>
      <c r="S32" s="42"/>
      <c r="T32" s="42"/>
      <c r="U32" s="42"/>
      <c r="V32" s="43"/>
      <c r="W32" s="11"/>
      <c r="AC32" s="9"/>
      <c r="AD32" s="9"/>
      <c r="AE32" s="18"/>
    </row>
    <row r="33" spans="1:31" ht="33.75" customHeight="1">
      <c r="A33" s="55" t="s">
        <v>136</v>
      </c>
      <c r="B33" s="94"/>
      <c r="C33" s="89"/>
      <c r="D33" s="64" t="s">
        <v>184</v>
      </c>
      <c r="E33" s="90"/>
      <c r="F33" s="81"/>
      <c r="G33" s="65">
        <v>801421891150376</v>
      </c>
      <c r="H33" s="60"/>
      <c r="I33" s="61">
        <v>327</v>
      </c>
      <c r="J33" s="74">
        <v>4</v>
      </c>
      <c r="K33" s="41"/>
      <c r="L33" s="41"/>
      <c r="M33" s="41"/>
      <c r="N33" s="42"/>
      <c r="O33" s="42"/>
      <c r="P33" s="42"/>
      <c r="Q33" s="42"/>
      <c r="R33" s="42"/>
      <c r="S33" s="42"/>
      <c r="T33" s="42"/>
      <c r="U33" s="42"/>
      <c r="V33" s="43"/>
      <c r="W33" s="11"/>
      <c r="AC33" s="9"/>
      <c r="AD33" s="9"/>
      <c r="AE33" s="18"/>
    </row>
    <row r="34" spans="1:31" ht="33.75" customHeight="1">
      <c r="A34" s="55" t="s">
        <v>137</v>
      </c>
      <c r="B34" s="94"/>
      <c r="C34" s="89"/>
      <c r="D34" s="64" t="s">
        <v>185</v>
      </c>
      <c r="E34" s="73" t="s">
        <v>24</v>
      </c>
      <c r="F34" s="58" t="s">
        <v>61</v>
      </c>
      <c r="G34" s="65">
        <v>801421691077439</v>
      </c>
      <c r="H34" s="60"/>
      <c r="I34" s="61">
        <v>302</v>
      </c>
      <c r="J34" s="74">
        <v>4</v>
      </c>
      <c r="K34" s="41"/>
      <c r="L34" s="41"/>
      <c r="M34" s="41"/>
      <c r="N34" s="42"/>
      <c r="O34" s="42"/>
      <c r="P34" s="42"/>
      <c r="Q34" s="42"/>
      <c r="R34" s="42"/>
      <c r="S34" s="42"/>
      <c r="T34" s="42"/>
      <c r="U34" s="42"/>
      <c r="V34" s="43"/>
      <c r="W34" s="11"/>
      <c r="AC34" s="9"/>
      <c r="AD34" s="9"/>
      <c r="AE34" s="18"/>
    </row>
    <row r="35" spans="1:31" ht="33.75" customHeight="1">
      <c r="A35" s="55" t="s">
        <v>138</v>
      </c>
      <c r="B35" s="94"/>
      <c r="C35" s="89"/>
      <c r="D35" s="64" t="s">
        <v>186</v>
      </c>
      <c r="E35" s="73" t="s">
        <v>24</v>
      </c>
      <c r="F35" s="58" t="s">
        <v>62</v>
      </c>
      <c r="G35" s="65">
        <v>91150516</v>
      </c>
      <c r="H35" s="60"/>
      <c r="I35" s="63">
        <v>1</v>
      </c>
      <c r="J35" s="74">
        <v>4</v>
      </c>
      <c r="K35" s="41"/>
      <c r="L35" s="41"/>
      <c r="M35" s="41"/>
      <c r="N35" s="42"/>
      <c r="O35" s="42"/>
      <c r="P35" s="42"/>
      <c r="Q35" s="42"/>
      <c r="R35" s="42"/>
      <c r="S35" s="42"/>
      <c r="T35" s="42"/>
      <c r="U35" s="42"/>
      <c r="V35" s="43"/>
      <c r="W35" s="11"/>
      <c r="AC35" s="9"/>
      <c r="AD35" s="9"/>
      <c r="AE35" s="18"/>
    </row>
    <row r="36" spans="1:31" ht="33.75" customHeight="1">
      <c r="A36" s="55" t="s">
        <v>139</v>
      </c>
      <c r="B36" s="94"/>
      <c r="C36" s="89"/>
      <c r="D36" s="64" t="s">
        <v>187</v>
      </c>
      <c r="E36" s="73" t="s">
        <v>24</v>
      </c>
      <c r="F36" s="58" t="s">
        <v>63</v>
      </c>
      <c r="G36" s="65" t="s">
        <v>64</v>
      </c>
      <c r="H36" s="60"/>
      <c r="I36" s="63">
        <v>267</v>
      </c>
      <c r="J36" s="74">
        <v>4</v>
      </c>
      <c r="K36" s="41"/>
      <c r="L36" s="41"/>
      <c r="M36" s="41"/>
      <c r="N36" s="42"/>
      <c r="O36" s="42"/>
      <c r="P36" s="42"/>
      <c r="Q36" s="42"/>
      <c r="R36" s="42"/>
      <c r="S36" s="42"/>
      <c r="T36" s="42"/>
      <c r="U36" s="42"/>
      <c r="V36" s="43"/>
      <c r="W36" s="11"/>
      <c r="AC36" s="9"/>
      <c r="AD36" s="9"/>
      <c r="AE36" s="18"/>
    </row>
    <row r="37" spans="1:31" ht="33.75" customHeight="1">
      <c r="A37" s="55" t="s">
        <v>140</v>
      </c>
      <c r="B37" s="94"/>
      <c r="C37" s="89"/>
      <c r="D37" s="64" t="s">
        <v>188</v>
      </c>
      <c r="E37" s="73" t="s">
        <v>24</v>
      </c>
      <c r="F37" s="58" t="s">
        <v>65</v>
      </c>
      <c r="G37" s="65" t="s">
        <v>66</v>
      </c>
      <c r="H37" s="60"/>
      <c r="I37" s="63">
        <v>1</v>
      </c>
      <c r="J37" s="74">
        <v>4</v>
      </c>
      <c r="K37" s="41"/>
      <c r="L37" s="41"/>
      <c r="M37" s="41"/>
      <c r="N37" s="42"/>
      <c r="O37" s="42"/>
      <c r="P37" s="42"/>
      <c r="Q37" s="42"/>
      <c r="R37" s="42"/>
      <c r="S37" s="42"/>
      <c r="T37" s="42"/>
      <c r="U37" s="42"/>
      <c r="V37" s="43"/>
      <c r="W37" s="11"/>
      <c r="AC37" s="9"/>
      <c r="AD37" s="9"/>
      <c r="AE37" s="18"/>
    </row>
    <row r="38" spans="1:31" ht="33.75" customHeight="1">
      <c r="A38" s="55" t="s">
        <v>141</v>
      </c>
      <c r="B38" s="94"/>
      <c r="C38" s="89"/>
      <c r="D38" s="64" t="s">
        <v>153</v>
      </c>
      <c r="E38" s="64" t="s">
        <v>127</v>
      </c>
      <c r="F38" s="58" t="s">
        <v>128</v>
      </c>
      <c r="G38" s="75" t="s">
        <v>129</v>
      </c>
      <c r="H38" s="60" t="s">
        <v>14</v>
      </c>
      <c r="I38" s="61">
        <v>9113</v>
      </c>
      <c r="J38" s="62">
        <v>40</v>
      </c>
      <c r="K38" s="41"/>
      <c r="L38" s="41"/>
      <c r="M38" s="41"/>
      <c r="N38" s="42"/>
      <c r="O38" s="42"/>
      <c r="P38" s="42"/>
      <c r="Q38" s="42"/>
      <c r="R38" s="42"/>
      <c r="S38" s="42"/>
      <c r="T38" s="42"/>
      <c r="U38" s="42"/>
      <c r="V38" s="43"/>
      <c r="W38" s="11"/>
      <c r="AC38" s="9"/>
      <c r="AD38" s="9"/>
      <c r="AE38" s="18"/>
    </row>
    <row r="39" spans="1:31" ht="33.75" customHeight="1">
      <c r="A39" s="55" t="s">
        <v>142</v>
      </c>
      <c r="B39" s="94"/>
      <c r="C39" s="89"/>
      <c r="D39" s="71" t="s">
        <v>189</v>
      </c>
      <c r="E39" s="73" t="s">
        <v>68</v>
      </c>
      <c r="F39" s="58" t="s">
        <v>69</v>
      </c>
      <c r="G39" s="65" t="s">
        <v>70</v>
      </c>
      <c r="H39" s="60"/>
      <c r="I39" s="63">
        <v>4367</v>
      </c>
      <c r="J39" s="74">
        <v>4</v>
      </c>
      <c r="K39" s="41"/>
      <c r="L39" s="41"/>
      <c r="M39" s="41"/>
      <c r="N39" s="42"/>
      <c r="O39" s="42"/>
      <c r="P39" s="42"/>
      <c r="Q39" s="42"/>
      <c r="R39" s="42"/>
      <c r="S39" s="42"/>
      <c r="T39" s="42"/>
      <c r="U39" s="42"/>
      <c r="V39" s="43"/>
      <c r="W39" s="11"/>
      <c r="AC39" s="9"/>
      <c r="AD39" s="9"/>
      <c r="AE39" s="18"/>
    </row>
    <row r="40" spans="1:31" ht="33.75" customHeight="1">
      <c r="A40" s="55" t="s">
        <v>143</v>
      </c>
      <c r="B40" s="94"/>
      <c r="C40" s="89"/>
      <c r="D40" s="64" t="s">
        <v>190</v>
      </c>
      <c r="E40" s="73" t="s">
        <v>24</v>
      </c>
      <c r="F40" s="58" t="s">
        <v>31</v>
      </c>
      <c r="G40" s="65" t="s">
        <v>32</v>
      </c>
      <c r="H40" s="60"/>
      <c r="I40" s="63">
        <v>3795</v>
      </c>
      <c r="J40" s="74">
        <v>4</v>
      </c>
      <c r="K40" s="41"/>
      <c r="L40" s="41"/>
      <c r="M40" s="41"/>
      <c r="N40" s="42"/>
      <c r="O40" s="42"/>
      <c r="P40" s="42"/>
      <c r="Q40" s="42"/>
      <c r="R40" s="42"/>
      <c r="S40" s="42"/>
      <c r="T40" s="42"/>
      <c r="U40" s="42"/>
      <c r="V40" s="43"/>
      <c r="W40" s="11"/>
      <c r="AC40" s="9"/>
      <c r="AD40" s="9"/>
      <c r="AE40" s="18"/>
    </row>
    <row r="41" spans="1:31" ht="33.75" customHeight="1">
      <c r="A41" s="55" t="s">
        <v>144</v>
      </c>
      <c r="B41" s="94"/>
      <c r="C41" s="89"/>
      <c r="D41" s="64" t="s">
        <v>190</v>
      </c>
      <c r="E41" s="73" t="s">
        <v>24</v>
      </c>
      <c r="F41" s="58" t="s">
        <v>67</v>
      </c>
      <c r="G41" s="65">
        <v>622370910151225</v>
      </c>
      <c r="H41" s="60"/>
      <c r="I41" s="63">
        <v>5370</v>
      </c>
      <c r="J41" s="74">
        <v>4</v>
      </c>
      <c r="K41" s="41"/>
      <c r="L41" s="41"/>
      <c r="M41" s="41"/>
      <c r="N41" s="42"/>
      <c r="O41" s="42"/>
      <c r="P41" s="42"/>
      <c r="Q41" s="42"/>
      <c r="R41" s="42"/>
      <c r="S41" s="42"/>
      <c r="T41" s="42"/>
      <c r="U41" s="42"/>
      <c r="V41" s="43"/>
      <c r="W41" s="11"/>
      <c r="AC41" s="9"/>
      <c r="AD41" s="9"/>
      <c r="AE41" s="18"/>
    </row>
    <row r="42" spans="1:31" ht="33.75" customHeight="1">
      <c r="A42" s="55" t="s">
        <v>145</v>
      </c>
      <c r="B42" s="94"/>
      <c r="C42" s="89"/>
      <c r="D42" s="64" t="s">
        <v>190</v>
      </c>
      <c r="E42" s="73" t="s">
        <v>24</v>
      </c>
      <c r="F42" s="58" t="s">
        <v>71</v>
      </c>
      <c r="G42" s="65" t="s">
        <v>72</v>
      </c>
      <c r="H42" s="60"/>
      <c r="I42" s="63">
        <v>0</v>
      </c>
      <c r="J42" s="74">
        <v>4</v>
      </c>
      <c r="K42" s="41"/>
      <c r="L42" s="41"/>
      <c r="M42" s="41"/>
      <c r="N42" s="42"/>
      <c r="O42" s="42"/>
      <c r="P42" s="42"/>
      <c r="Q42" s="42"/>
      <c r="R42" s="42"/>
      <c r="S42" s="42"/>
      <c r="T42" s="42"/>
      <c r="U42" s="42"/>
      <c r="V42" s="43"/>
      <c r="W42" s="11"/>
      <c r="AC42" s="9"/>
      <c r="AD42" s="9"/>
      <c r="AE42" s="18"/>
    </row>
    <row r="43" spans="1:31" ht="33.75" customHeight="1">
      <c r="A43" s="55" t="s">
        <v>146</v>
      </c>
      <c r="B43" s="94"/>
      <c r="C43" s="89"/>
      <c r="D43" s="64" t="s">
        <v>190</v>
      </c>
      <c r="E43" s="73" t="s">
        <v>24</v>
      </c>
      <c r="F43" s="58" t="s">
        <v>73</v>
      </c>
      <c r="G43" s="65" t="s">
        <v>175</v>
      </c>
      <c r="H43" s="60"/>
      <c r="I43" s="63">
        <v>108</v>
      </c>
      <c r="J43" s="74">
        <v>4</v>
      </c>
      <c r="K43" s="41"/>
      <c r="L43" s="41"/>
      <c r="M43" s="41"/>
      <c r="N43" s="42"/>
      <c r="O43" s="42"/>
      <c r="P43" s="42"/>
      <c r="Q43" s="42"/>
      <c r="R43" s="42"/>
      <c r="S43" s="42"/>
      <c r="T43" s="42"/>
      <c r="U43" s="42"/>
      <c r="V43" s="43"/>
      <c r="W43" s="11"/>
      <c r="AC43" s="9"/>
      <c r="AD43" s="9"/>
      <c r="AE43" s="18"/>
    </row>
    <row r="44" spans="1:31" ht="33.75" customHeight="1">
      <c r="A44" s="55" t="s">
        <v>163</v>
      </c>
      <c r="B44" s="94"/>
      <c r="C44" s="89"/>
      <c r="D44" s="64" t="s">
        <v>191</v>
      </c>
      <c r="E44" s="73" t="s">
        <v>74</v>
      </c>
      <c r="F44" s="58" t="s">
        <v>75</v>
      </c>
      <c r="G44" s="65">
        <v>621531610423409</v>
      </c>
      <c r="H44" s="60"/>
      <c r="I44" s="63">
        <v>1256</v>
      </c>
      <c r="J44" s="74">
        <v>4</v>
      </c>
      <c r="K44" s="41"/>
      <c r="L44" s="41"/>
      <c r="M44" s="41"/>
      <c r="N44" s="42"/>
      <c r="O44" s="42"/>
      <c r="P44" s="42"/>
      <c r="Q44" s="42"/>
      <c r="R44" s="42"/>
      <c r="S44" s="42"/>
      <c r="T44" s="42"/>
      <c r="U44" s="42"/>
      <c r="V44" s="43"/>
      <c r="W44" s="11"/>
      <c r="AC44" s="9"/>
      <c r="AD44" s="9"/>
      <c r="AE44" s="18"/>
    </row>
    <row r="45" spans="1:31" ht="33.75" customHeight="1">
      <c r="A45" s="55" t="s">
        <v>164</v>
      </c>
      <c r="B45" s="94"/>
      <c r="C45" s="89"/>
      <c r="D45" s="64" t="s">
        <v>192</v>
      </c>
      <c r="E45" s="64" t="s">
        <v>33</v>
      </c>
      <c r="F45" s="58" t="s">
        <v>34</v>
      </c>
      <c r="G45" s="75" t="s">
        <v>35</v>
      </c>
      <c r="H45" s="60"/>
      <c r="I45" s="61">
        <v>5577</v>
      </c>
      <c r="J45" s="62">
        <v>4</v>
      </c>
      <c r="K45" s="41"/>
      <c r="L45" s="41"/>
      <c r="M45" s="41"/>
      <c r="N45" s="42"/>
      <c r="O45" s="42"/>
      <c r="P45" s="42"/>
      <c r="Q45" s="42"/>
      <c r="R45" s="42"/>
      <c r="S45" s="42"/>
      <c r="T45" s="42"/>
      <c r="U45" s="42"/>
      <c r="V45" s="43"/>
      <c r="W45" s="11"/>
      <c r="AC45" s="9"/>
      <c r="AD45" s="9"/>
      <c r="AE45" s="18"/>
    </row>
    <row r="46" spans="1:31" ht="33.75" customHeight="1">
      <c r="A46" s="55" t="s">
        <v>165</v>
      </c>
      <c r="B46" s="95"/>
      <c r="C46" s="90"/>
      <c r="D46" s="64" t="s">
        <v>193</v>
      </c>
      <c r="E46" s="64" t="s">
        <v>76</v>
      </c>
      <c r="F46" s="58" t="s">
        <v>77</v>
      </c>
      <c r="G46" s="75" t="s">
        <v>78</v>
      </c>
      <c r="H46" s="60"/>
      <c r="I46" s="63">
        <v>2815</v>
      </c>
      <c r="J46" s="62">
        <v>4</v>
      </c>
      <c r="K46" s="41"/>
      <c r="L46" s="41"/>
      <c r="M46" s="41"/>
      <c r="N46" s="42"/>
      <c r="O46" s="42"/>
      <c r="P46" s="42"/>
      <c r="Q46" s="42"/>
      <c r="R46" s="42"/>
      <c r="S46" s="42"/>
      <c r="T46" s="42"/>
      <c r="U46" s="42"/>
      <c r="V46" s="43"/>
      <c r="W46" s="11"/>
      <c r="AC46" s="9"/>
      <c r="AD46" s="9"/>
      <c r="AE46" s="18"/>
    </row>
    <row r="47" spans="1:31" ht="37.5" customHeight="1">
      <c r="A47" s="44"/>
      <c r="B47" s="45"/>
      <c r="C47" s="46"/>
      <c r="D47" s="46"/>
      <c r="E47" s="45"/>
      <c r="F47" s="47"/>
      <c r="G47" s="48"/>
      <c r="H47" s="49"/>
      <c r="I47" s="50">
        <f>SUM(I3:I46)</f>
        <v>132249</v>
      </c>
      <c r="J47" s="34">
        <f>SUM(J3:J46)</f>
        <v>298</v>
      </c>
      <c r="K47" s="12">
        <f t="shared" ref="K47:W47" si="0">SUM(K7:K46)</f>
        <v>783</v>
      </c>
      <c r="L47" s="12">
        <f t="shared" si="0"/>
        <v>747</v>
      </c>
      <c r="M47" s="12">
        <f t="shared" si="0"/>
        <v>1055</v>
      </c>
      <c r="N47" s="12">
        <f t="shared" si="0"/>
        <v>7115</v>
      </c>
      <c r="O47" s="12">
        <f t="shared" si="0"/>
        <v>9235</v>
      </c>
      <c r="P47" s="12">
        <f t="shared" si="0"/>
        <v>12864</v>
      </c>
      <c r="Q47" s="12">
        <f t="shared" si="0"/>
        <v>16533</v>
      </c>
      <c r="R47" s="12">
        <f t="shared" si="0"/>
        <v>12977</v>
      </c>
      <c r="S47" s="12">
        <f t="shared" si="0"/>
        <v>12575</v>
      </c>
      <c r="T47" s="12">
        <f t="shared" si="0"/>
        <v>5475</v>
      </c>
      <c r="U47" s="12">
        <f t="shared" si="0"/>
        <v>1667</v>
      </c>
      <c r="V47" s="12">
        <f t="shared" si="0"/>
        <v>650</v>
      </c>
      <c r="W47" s="11">
        <f t="shared" si="0"/>
        <v>81676</v>
      </c>
      <c r="X47" s="6"/>
    </row>
    <row r="48" spans="1:31">
      <c r="I48" s="21"/>
      <c r="O48" s="6"/>
      <c r="R48" s="6"/>
      <c r="U48" s="6"/>
      <c r="V48" s="10"/>
      <c r="W48" s="3"/>
      <c r="X48" s="6"/>
    </row>
    <row r="49" spans="2:34">
      <c r="I49" s="21"/>
      <c r="V49" s="9"/>
      <c r="W49" s="3"/>
      <c r="AE49" s="13"/>
      <c r="AF49" s="13"/>
      <c r="AG49" s="14"/>
      <c r="AH49" s="13"/>
    </row>
    <row r="50" spans="2:34" ht="15.75">
      <c r="B50" s="51"/>
      <c r="C50" s="51"/>
      <c r="D50" s="51"/>
      <c r="E50" s="23"/>
      <c r="F50" s="24"/>
      <c r="G50" s="25"/>
      <c r="H50" s="23"/>
      <c r="I50" s="26"/>
      <c r="J50" s="27"/>
      <c r="V50" s="9"/>
      <c r="W50" s="5"/>
      <c r="AF50" s="13"/>
      <c r="AG50" s="14"/>
    </row>
    <row r="51" spans="2:34" ht="15.75">
      <c r="B51" s="51"/>
      <c r="C51" s="51"/>
      <c r="D51" s="51"/>
      <c r="E51" s="23"/>
      <c r="F51" s="24"/>
      <c r="G51" s="28"/>
      <c r="H51" s="23"/>
      <c r="I51" s="26"/>
      <c r="J51" s="27"/>
    </row>
    <row r="52" spans="2:34" ht="15.75">
      <c r="B52" s="52"/>
      <c r="C52" s="51"/>
      <c r="D52" s="51"/>
      <c r="E52" s="23"/>
      <c r="F52" s="24"/>
      <c r="G52" s="25"/>
      <c r="H52" s="23"/>
      <c r="I52" s="26"/>
      <c r="J52" s="26"/>
    </row>
    <row r="53" spans="2:34" ht="15.75">
      <c r="B53" s="53"/>
      <c r="C53" s="51"/>
      <c r="D53" s="51"/>
      <c r="E53" s="23"/>
      <c r="F53" s="24"/>
      <c r="G53" s="25"/>
      <c r="H53" s="23"/>
      <c r="I53" s="26"/>
      <c r="J53" s="27"/>
    </row>
    <row r="54" spans="2:34" ht="15.75">
      <c r="B54" s="23"/>
      <c r="C54" s="23"/>
      <c r="D54" s="23"/>
      <c r="E54" s="23"/>
      <c r="F54" s="24"/>
      <c r="G54" s="25"/>
      <c r="H54" s="23"/>
      <c r="I54" s="26"/>
      <c r="J54" s="27"/>
      <c r="K54" s="4"/>
      <c r="L54" s="4"/>
      <c r="M54" s="4"/>
    </row>
    <row r="55" spans="2:34" ht="15.75">
      <c r="B55" s="23"/>
      <c r="C55" s="23"/>
      <c r="D55" s="23"/>
      <c r="E55" s="23"/>
      <c r="F55" s="24"/>
      <c r="G55" s="25"/>
      <c r="H55" s="23"/>
      <c r="I55" s="26"/>
      <c r="J55" s="27"/>
    </row>
    <row r="56" spans="2:34" ht="15.75">
      <c r="B56" s="23"/>
      <c r="C56" s="23"/>
      <c r="D56" s="23"/>
      <c r="E56" s="23"/>
      <c r="F56" s="24"/>
      <c r="G56" s="25"/>
      <c r="H56" s="23"/>
      <c r="I56" s="26"/>
      <c r="J56" s="27"/>
    </row>
    <row r="57" spans="2:34" ht="15.75">
      <c r="B57" s="23"/>
      <c r="C57" s="23"/>
      <c r="D57" s="23"/>
      <c r="E57" s="23"/>
      <c r="F57" s="24"/>
      <c r="G57" s="25"/>
      <c r="H57" s="23"/>
      <c r="I57" s="26"/>
      <c r="J57" s="27"/>
    </row>
    <row r="58" spans="2:34">
      <c r="I58" s="20"/>
    </row>
  </sheetData>
  <mergeCells count="25">
    <mergeCell ref="K1:W2"/>
    <mergeCell ref="F18:F19"/>
    <mergeCell ref="E18:E19"/>
    <mergeCell ref="F31:F33"/>
    <mergeCell ref="E31:E33"/>
    <mergeCell ref="E20:E21"/>
    <mergeCell ref="E27:E28"/>
    <mergeCell ref="F27:F28"/>
    <mergeCell ref="D1:J1"/>
    <mergeCell ref="F15:F17"/>
    <mergeCell ref="B24:B26"/>
    <mergeCell ref="C24:C26"/>
    <mergeCell ref="B27:B46"/>
    <mergeCell ref="C27:C46"/>
    <mergeCell ref="E15:E17"/>
    <mergeCell ref="B6:B23"/>
    <mergeCell ref="C6:C23"/>
    <mergeCell ref="D15:D17"/>
    <mergeCell ref="A1:A2"/>
    <mergeCell ref="B1:C1"/>
    <mergeCell ref="F4:F5"/>
    <mergeCell ref="E4:E5"/>
    <mergeCell ref="B3:B5"/>
    <mergeCell ref="C3:C5"/>
    <mergeCell ref="D3:D5"/>
  </mergeCells>
  <phoneticPr fontId="3" type="noConversion"/>
  <conditionalFormatting sqref="AF49">
    <cfRule type="cellIs" dxfId="1" priority="4" stopIfTrue="1" operator="greaterThan">
      <formula>$AE49</formula>
    </cfRule>
  </conditionalFormatting>
  <conditionalFormatting sqref="AH49">
    <cfRule type="cellIs" dxfId="0" priority="1" stopIfTrue="1" operator="greaterThan">
      <formula>$AE49</formula>
    </cfRule>
  </conditionalFormatting>
  <printOptions gridLines="1"/>
  <pageMargins left="0.70866141732283472" right="0.70866141732283472" top="0.74803149606299213" bottom="0.74803149606299213" header="0.31496062992125984" footer="0.31496062992125984"/>
  <pageSetup paperSize="9" scale="51" fitToHeight="0" orientation="landscape"/>
  <headerFooter>
    <oddHeader>&amp;C&amp;"Calibri,Félkövér"&amp;14Gázenergia beszerzés 2023-2024&amp;R&amp;14Et. 100/2023. 1. sz. melléklet</oddHeader>
    <oddFooter>&amp;C&amp;P/&amp;N</oddFooter>
  </headerFooter>
  <colBreaks count="1" manualBreakCount="1">
    <brk id="10" max="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C1:D1"/>
  <sheetViews>
    <sheetView topLeftCell="A16" workbookViewId="0">
      <selection activeCell="A16" sqref="A1:IV65536"/>
    </sheetView>
  </sheetViews>
  <sheetFormatPr defaultRowHeight="15"/>
  <cols>
    <col min="3" max="4" width="8.85546875" style="2" customWidth="1"/>
  </cols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Munka1</vt:lpstr>
      <vt:lpstr>Munka2</vt:lpstr>
      <vt:lpstr>Munka3</vt:lpstr>
      <vt:lpstr>Munka1!Nyomtatási_cím</vt:lpstr>
      <vt:lpstr>Munka1!Nyomtatási_terület</vt:lpstr>
    </vt:vector>
  </TitlesOfParts>
  <Company>MTI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szigetvarig</dc:creator>
  <cp:lastModifiedBy>Ferenczné Orvos Ildikó</cp:lastModifiedBy>
  <cp:lastPrinted>2023-05-11T06:56:48Z</cp:lastPrinted>
  <dcterms:created xsi:type="dcterms:W3CDTF">2011-01-11T13:27:30Z</dcterms:created>
  <dcterms:modified xsi:type="dcterms:W3CDTF">2023-05-15T12:19:09Z</dcterms:modified>
</cp:coreProperties>
</file>